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ario su Excel per BINOMIA" sheetId="1" r:id="rId5"/>
    <sheet state="visible" name="POISSON" sheetId="2" r:id="rId6"/>
    <sheet state="visible" name="NORMALE" sheetId="3" r:id="rId7"/>
    <sheet state="visible" name="Contingenze e Chi Quadrato" sheetId="4" r:id="rId8"/>
    <sheet state="visible" name="Teoria dei campioni" sheetId="5" r:id="rId9"/>
    <sheet state="visible" name="Test t per campioni appaiati" sheetId="6" r:id="rId10"/>
    <sheet state="visible" name="Test t per campioni indipendent" sheetId="7" r:id="rId11"/>
  </sheets>
  <definedNames/>
  <calcPr/>
</workbook>
</file>

<file path=xl/sharedStrings.xml><?xml version="1.0" encoding="utf-8"?>
<sst xmlns="http://schemas.openxmlformats.org/spreadsheetml/2006/main" count="239" uniqueCount="145">
  <si>
    <t>Quantità dell'esercizio</t>
  </si>
  <si>
    <t>Parametro "p"</t>
  </si>
  <si>
    <t>Parametro "n"</t>
  </si>
  <si>
    <t>Soglia "k"</t>
  </si>
  <si>
    <t>Formula per trovare Pr(x)</t>
  </si>
  <si>
    <t>Binomio di Newton * Coefficente di Bernoulli</t>
  </si>
  <si>
    <t>Formula del Binomio di Newton</t>
  </si>
  <si>
    <t>FATTORIALE(n) / (FATTORIALE(x) * FATTORIALE(n-x))</t>
  </si>
  <si>
    <t>Formula di Bernoulli</t>
  </si>
  <si>
    <t>(p^x) * (1-x)^(n-x)</t>
  </si>
  <si>
    <t>Valori da individuare</t>
  </si>
  <si>
    <t>FATTORIALE(n)</t>
  </si>
  <si>
    <t>FISSO</t>
  </si>
  <si>
    <t>FATTORIALE(x)</t>
  </si>
  <si>
    <t>Dipende da x</t>
  </si>
  <si>
    <t>FATTORIALE(n-x)</t>
  </si>
  <si>
    <t>Dipende da p, da n, e da x</t>
  </si>
  <si>
    <t>Risoluzione dell'esercizio</t>
  </si>
  <si>
    <t>1 Determinare i parametri</t>
  </si>
  <si>
    <t>1.5 Trovare FATTORIALE(n) in quanto FISSO</t>
  </si>
  <si>
    <t>2 Determinare se "sotto soglia" o "sopra soglia"</t>
  </si>
  <si>
    <t>3 Se sotto soglia: risolvere la formula per trovare Pr(x) da 0 a k (soglia) e poi sommare le probabilità</t>
  </si>
  <si>
    <t>3bis Se sopra soglia: risolvere la formula per trovare Pr(x) da k a n e poi sommare le probabilità</t>
  </si>
  <si>
    <t>Prova di esercizio</t>
  </si>
  <si>
    <t>p=0,7; probabilità unitaria di fallimento</t>
  </si>
  <si>
    <t>n=5</t>
  </si>
  <si>
    <t>k: AL MASSIMO 1 fallimento</t>
  </si>
  <si>
    <t>Risoluzione</t>
  </si>
  <si>
    <t>Trovare FATTORIALE(n)</t>
  </si>
  <si>
    <t>Risolvere per x=0</t>
  </si>
  <si>
    <t>Binomio di Newton vale...</t>
  </si>
  <si>
    <t>Coefficiente di Bernoulli vale...</t>
  </si>
  <si>
    <t>Pr(x=0)</t>
  </si>
  <si>
    <t>Risolvere per x=1</t>
  </si>
  <si>
    <t>Pr(x=1)</t>
  </si>
  <si>
    <t>SOMMATORIA</t>
  </si>
  <si>
    <t>Parametro "L"</t>
  </si>
  <si>
    <t>((L^x)/FATTORIALE(x))*(e^(-L))</t>
  </si>
  <si>
    <t>e^(-L)</t>
  </si>
  <si>
    <t>Dipende da L</t>
  </si>
  <si>
    <t>1 Determinare L e la soglia k</t>
  </si>
  <si>
    <t>1.5 Trovare il valore e^(-L)</t>
  </si>
  <si>
    <t>3bis Se sopra soglia: risolvere la formula per trovare Pr(x) da 0 a k e poi sottrarre questa somma da 1</t>
  </si>
  <si>
    <t>L=1,5 media di fallimenti per tempo unitario</t>
  </si>
  <si>
    <t>k: ALMENO 3</t>
  </si>
  <si>
    <t>Trovare e^(-L)</t>
  </si>
  <si>
    <t>((L^x)/FATTORIALE(x)) vale...</t>
  </si>
  <si>
    <t>Pr(x) vale...</t>
  </si>
  <si>
    <t>Risolve per x=1</t>
  </si>
  <si>
    <t>Risolve per x=2</t>
  </si>
  <si>
    <t>COMPLEMENTO</t>
  </si>
  <si>
    <t>Parametro "p" compreso tra 0 e 1</t>
  </si>
  <si>
    <t>Parametro "n" grande (maggiore di 20)</t>
  </si>
  <si>
    <t>Lo scopo della approssimazione alla Normale è trovare il valore "z" di k</t>
  </si>
  <si>
    <t>Formula del valore "z" di k (approssimato)</t>
  </si>
  <si>
    <t>Forma base</t>
  </si>
  <si>
    <t>z = (k - mu) / sigma</t>
  </si>
  <si>
    <t>Se l'esercizio chiede probabilità "maggiori di"</t>
  </si>
  <si>
    <t>z = (k - mu + 0,5) / sigma</t>
  </si>
  <si>
    <t>Se l'esercizio chiede probabilità "minori di"</t>
  </si>
  <si>
    <t>z = (k - mu - 0,5) / sigma</t>
  </si>
  <si>
    <t>Formula di mu</t>
  </si>
  <si>
    <t>n * p</t>
  </si>
  <si>
    <t>Formula di sigma</t>
  </si>
  <si>
    <t>Radice quadrata di (mu * (1-p))</t>
  </si>
  <si>
    <t>Risoluzione di un esercizio</t>
  </si>
  <si>
    <t>p</t>
  </si>
  <si>
    <t>n</t>
  </si>
  <si>
    <t>k</t>
  </si>
  <si>
    <t>Calcolo di mu</t>
  </si>
  <si>
    <t>Calcolo di sigma</t>
  </si>
  <si>
    <t>z di k (maggiore)</t>
  </si>
  <si>
    <t>Pr. (minore o uguale k)</t>
  </si>
  <si>
    <t>1 - Pr(|z|) (che è un numero uscito dalle tavole)</t>
  </si>
  <si>
    <t>z=0,27</t>
  </si>
  <si>
    <t>Pr.(maggiore o uguale)</t>
  </si>
  <si>
    <t>z=1,11</t>
  </si>
  <si>
    <t>Modalità di X</t>
  </si>
  <si>
    <t>Italiano</t>
  </si>
  <si>
    <t>Francese</t>
  </si>
  <si>
    <t>Altro</t>
  </si>
  <si>
    <t>A|B</t>
  </si>
  <si>
    <t>Modalità di Y</t>
  </si>
  <si>
    <t>Pizzaiolo</t>
  </si>
  <si>
    <t>Fornaio</t>
  </si>
  <si>
    <t>Pasticciere</t>
  </si>
  <si>
    <t>Lavapiatti</t>
  </si>
  <si>
    <t>n(x,y)</t>
  </si>
  <si>
    <t>Professione</t>
  </si>
  <si>
    <t>X</t>
  </si>
  <si>
    <t>Y</t>
  </si>
  <si>
    <t>p(x,y)</t>
  </si>
  <si>
    <t>Nazionalità</t>
  </si>
  <si>
    <t>TOTALE</t>
  </si>
  <si>
    <t>e(x,y)</t>
  </si>
  <si>
    <t>(n-e)^2</t>
  </si>
  <si>
    <t>SOMMA</t>
  </si>
  <si>
    <t>Chi2</t>
  </si>
  <si>
    <t>Formula dei gl</t>
  </si>
  <si>
    <t>(numero di righe - 1) * (numero di colonne - 1)</t>
  </si>
  <si>
    <t>gl</t>
  </si>
  <si>
    <t>n della dimensione campionaria</t>
  </si>
  <si>
    <t>Media campionaria</t>
  </si>
  <si>
    <t>media(X nel campione specifico)-E(X)</t>
  </si>
  <si>
    <t>Campione 1</t>
  </si>
  <si>
    <t>Campione 2</t>
  </si>
  <si>
    <t>Campione 3</t>
  </si>
  <si>
    <t>Campione ...</t>
  </si>
  <si>
    <t>Campione ultimo</t>
  </si>
  <si>
    <t>xxxxx</t>
  </si>
  <si>
    <t>Valore atteso di X sulla popolazione</t>
  </si>
  <si>
    <t>media(X nel campione)-E(X)</t>
  </si>
  <si>
    <t>Errore Standard altresì detto S.E. (Standard Error)</t>
  </si>
  <si>
    <t>i</t>
  </si>
  <si>
    <t>D=Y-X</t>
  </si>
  <si>
    <t>H0</t>
  </si>
  <si>
    <t>Y-X = 0</t>
  </si>
  <si>
    <t>H1</t>
  </si>
  <si>
    <t>Y-X &gt; 0</t>
  </si>
  <si>
    <t>|Y-X| &gt; 0</t>
  </si>
  <si>
    <t>MEDIA</t>
  </si>
  <si>
    <t>DvSt</t>
  </si>
  <si>
    <t>Rad(n)</t>
  </si>
  <si>
    <t>SE</t>
  </si>
  <si>
    <t>t</t>
  </si>
  <si>
    <t>gl altresì detti r</t>
  </si>
  <si>
    <t>Gruppo X</t>
  </si>
  <si>
    <t>Gruppo Y</t>
  </si>
  <si>
    <t>media campionaria</t>
  </si>
  <si>
    <t>media(Y-X) = 0</t>
  </si>
  <si>
    <t>H1 nel caso minore</t>
  </si>
  <si>
    <t>Y &lt; X</t>
  </si>
  <si>
    <t>s</t>
  </si>
  <si>
    <t>H1 nel caso maggiore</t>
  </si>
  <si>
    <t>Y &gt; X</t>
  </si>
  <si>
    <t>H1 nel caso "differente da"</t>
  </si>
  <si>
    <t>|media(Y-X)| &gt; 0</t>
  </si>
  <si>
    <t>Nominatore di t: differenza tra medie campionarie</t>
  </si>
  <si>
    <t>Varianza Pooled</t>
  </si>
  <si>
    <t>n(Y)-1</t>
  </si>
  <si>
    <t>n(X)-1</t>
  </si>
  <si>
    <t>Nominatore</t>
  </si>
  <si>
    <t>Denominatore</t>
  </si>
  <si>
    <t>Moltiplicatore della Varianza Pooled</t>
  </si>
  <si>
    <t>Denominatore di 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</si>
</sst>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1" numFmtId="0" xfId="0" applyFon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7.25"/>
    <col customWidth="1" min="2" max="2" width="20.88"/>
  </cols>
  <sheetData>
    <row r="1">
      <c r="A1" s="1" t="s">
        <v>0</v>
      </c>
    </row>
    <row r="2">
      <c r="A2" s="1" t="s">
        <v>1</v>
      </c>
    </row>
    <row r="3">
      <c r="A3" s="1" t="s">
        <v>2</v>
      </c>
    </row>
    <row r="4">
      <c r="A4" s="1" t="s">
        <v>3</v>
      </c>
    </row>
    <row r="6">
      <c r="A6" s="1" t="s">
        <v>4</v>
      </c>
      <c r="B6" s="1" t="s">
        <v>5</v>
      </c>
    </row>
    <row r="7">
      <c r="A7" s="1" t="s">
        <v>6</v>
      </c>
      <c r="B7" s="1" t="s">
        <v>7</v>
      </c>
    </row>
    <row r="8">
      <c r="A8" s="1" t="s">
        <v>8</v>
      </c>
      <c r="B8" s="1" t="s">
        <v>9</v>
      </c>
    </row>
    <row r="9">
      <c r="A9" s="1" t="s">
        <v>10</v>
      </c>
    </row>
    <row r="10">
      <c r="A10" s="1" t="s">
        <v>11</v>
      </c>
      <c r="B10" s="1" t="s">
        <v>12</v>
      </c>
    </row>
    <row r="11">
      <c r="A11" s="1" t="s">
        <v>13</v>
      </c>
      <c r="B11" s="1" t="s">
        <v>14</v>
      </c>
    </row>
    <row r="12">
      <c r="A12" s="1" t="s">
        <v>15</v>
      </c>
      <c r="B12" s="1" t="s">
        <v>14</v>
      </c>
    </row>
    <row r="13">
      <c r="A13" s="1" t="s">
        <v>9</v>
      </c>
      <c r="B13" s="1" t="s">
        <v>16</v>
      </c>
    </row>
    <row r="15">
      <c r="A15" s="1" t="s">
        <v>17</v>
      </c>
    </row>
    <row r="16">
      <c r="A16" s="1" t="s">
        <v>18</v>
      </c>
    </row>
    <row r="17">
      <c r="A17" s="1" t="s">
        <v>19</v>
      </c>
    </row>
    <row r="18">
      <c r="A18" s="1" t="s">
        <v>20</v>
      </c>
    </row>
    <row r="19">
      <c r="A19" s="1" t="s">
        <v>21</v>
      </c>
    </row>
    <row r="20">
      <c r="A20" s="1" t="s">
        <v>22</v>
      </c>
    </row>
    <row r="22">
      <c r="A22" s="2" t="s">
        <v>23</v>
      </c>
    </row>
    <row r="23">
      <c r="A23" s="2" t="s">
        <v>24</v>
      </c>
    </row>
    <row r="24">
      <c r="A24" s="2" t="s">
        <v>25</v>
      </c>
    </row>
    <row r="25">
      <c r="A25" s="2" t="s">
        <v>26</v>
      </c>
    </row>
    <row r="27">
      <c r="A27" s="1" t="s">
        <v>27</v>
      </c>
    </row>
    <row r="28">
      <c r="A28" s="1" t="s">
        <v>28</v>
      </c>
      <c r="B28" s="3">
        <f>FACT(5)</f>
        <v>120</v>
      </c>
    </row>
    <row r="29">
      <c r="A29" s="1" t="s">
        <v>29</v>
      </c>
      <c r="B29" s="1" t="s">
        <v>30</v>
      </c>
      <c r="C29" s="3">
        <f>B28/(FACT(0)*FACT(5-0))</f>
        <v>1</v>
      </c>
    </row>
    <row r="30">
      <c r="B30" s="1" t="s">
        <v>31</v>
      </c>
      <c r="C30" s="3">
        <f>(0.7^0)*((1-0.7)^(5-0))</f>
        <v>0.00243</v>
      </c>
    </row>
    <row r="31">
      <c r="B31" s="1" t="s">
        <v>32</v>
      </c>
      <c r="C31" s="3">
        <f>C29*C30</f>
        <v>0.00243</v>
      </c>
    </row>
    <row r="32">
      <c r="A32" s="1" t="s">
        <v>33</v>
      </c>
      <c r="B32" s="1" t="s">
        <v>30</v>
      </c>
      <c r="C32" s="3">
        <f>B28/(FACT(1)*FACT(5-1))</f>
        <v>5</v>
      </c>
    </row>
    <row r="33">
      <c r="B33" s="1" t="s">
        <v>31</v>
      </c>
      <c r="C33" s="3">
        <f>(0.7^1)*((1-0.7)^(5-1))</f>
        <v>0.00567</v>
      </c>
    </row>
    <row r="34">
      <c r="B34" s="1" t="s">
        <v>34</v>
      </c>
      <c r="C34" s="3">
        <f>C32*C33</f>
        <v>0.02835</v>
      </c>
    </row>
    <row r="35">
      <c r="A35" s="1" t="s">
        <v>35</v>
      </c>
      <c r="B35" s="3">
        <f>C31+C34</f>
        <v>0.03078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0"/>
    <col customWidth="1" min="2" max="2" width="25.0"/>
  </cols>
  <sheetData>
    <row r="1">
      <c r="A1" s="1" t="s">
        <v>0</v>
      </c>
    </row>
    <row r="2">
      <c r="A2" s="1" t="s">
        <v>36</v>
      </c>
    </row>
    <row r="3">
      <c r="A3" s="1" t="s">
        <v>3</v>
      </c>
    </row>
    <row r="5">
      <c r="A5" s="1" t="s">
        <v>4</v>
      </c>
      <c r="B5" s="1" t="s">
        <v>37</v>
      </c>
    </row>
    <row r="6">
      <c r="A6" s="1" t="s">
        <v>10</v>
      </c>
    </row>
    <row r="7">
      <c r="A7" s="1" t="s">
        <v>38</v>
      </c>
      <c r="B7" s="1" t="s">
        <v>39</v>
      </c>
    </row>
    <row r="9">
      <c r="A9" s="1" t="s">
        <v>17</v>
      </c>
    </row>
    <row r="10">
      <c r="A10" s="1" t="s">
        <v>40</v>
      </c>
    </row>
    <row r="11">
      <c r="A11" s="1" t="s">
        <v>41</v>
      </c>
    </row>
    <row r="12">
      <c r="A12" s="1" t="s">
        <v>20</v>
      </c>
    </row>
    <row r="13">
      <c r="A13" s="1" t="s">
        <v>21</v>
      </c>
    </row>
    <row r="14">
      <c r="A14" s="1" t="s">
        <v>42</v>
      </c>
    </row>
    <row r="16">
      <c r="A16" s="2" t="s">
        <v>23</v>
      </c>
    </row>
    <row r="17">
      <c r="A17" s="2" t="s">
        <v>43</v>
      </c>
    </row>
    <row r="18">
      <c r="A18" s="2" t="s">
        <v>44</v>
      </c>
    </row>
    <row r="20">
      <c r="A20" s="1" t="s">
        <v>27</v>
      </c>
    </row>
    <row r="21">
      <c r="A21" s="1" t="s">
        <v>45</v>
      </c>
      <c r="B21" s="3">
        <f>EXP(-1.5)</f>
        <v>0.2231301601</v>
      </c>
    </row>
    <row r="22">
      <c r="A22" s="1" t="s">
        <v>29</v>
      </c>
      <c r="B22" s="1" t="s">
        <v>46</v>
      </c>
      <c r="C22" s="3">
        <f>((1.5^0)/FACT(0))</f>
        <v>1</v>
      </c>
    </row>
    <row r="23">
      <c r="B23" s="1" t="s">
        <v>47</v>
      </c>
      <c r="C23" s="3">
        <f>1*B21</f>
        <v>0.2231301601</v>
      </c>
    </row>
    <row r="24">
      <c r="A24" s="1" t="s">
        <v>48</v>
      </c>
      <c r="B24" s="1" t="s">
        <v>46</v>
      </c>
      <c r="C24" s="3">
        <f>((1.5^1)/FACT(1))</f>
        <v>1.5</v>
      </c>
    </row>
    <row r="25">
      <c r="B25" s="1" t="s">
        <v>47</v>
      </c>
      <c r="C25" s="3">
        <f>C23*C24</f>
        <v>0.3346952402</v>
      </c>
    </row>
    <row r="26">
      <c r="A26" s="1" t="s">
        <v>49</v>
      </c>
      <c r="B26" s="1" t="s">
        <v>46</v>
      </c>
      <c r="C26" s="3">
        <f>((1.5^2)/FACT(2))</f>
        <v>1.125</v>
      </c>
    </row>
    <row r="27">
      <c r="B27" s="1" t="s">
        <v>47</v>
      </c>
      <c r="C27" s="3">
        <f>B21*C26</f>
        <v>0.2510214302</v>
      </c>
    </row>
    <row r="28">
      <c r="A28" s="1" t="s">
        <v>35</v>
      </c>
      <c r="B28" s="3">
        <f>C27+C25+C23</f>
        <v>0.8088468305</v>
      </c>
    </row>
    <row r="29">
      <c r="A29" s="1" t="s">
        <v>50</v>
      </c>
      <c r="B29" s="1">
        <f>1-B28</f>
        <v>0.1911531695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63"/>
    <col customWidth="1" min="2" max="2" width="26.75"/>
    <col customWidth="1" min="3" max="3" width="35.13"/>
  </cols>
  <sheetData>
    <row r="1">
      <c r="A1" s="1" t="s">
        <v>0</v>
      </c>
    </row>
    <row r="2">
      <c r="A2" s="1" t="s">
        <v>51</v>
      </c>
    </row>
    <row r="3">
      <c r="A3" s="1" t="s">
        <v>52</v>
      </c>
    </row>
    <row r="4">
      <c r="A4" s="1" t="s">
        <v>3</v>
      </c>
    </row>
    <row r="6">
      <c r="A6" s="1" t="s">
        <v>53</v>
      </c>
    </row>
    <row r="7">
      <c r="A7" s="1" t="s">
        <v>54</v>
      </c>
      <c r="C7" s="1" t="s">
        <v>55</v>
      </c>
      <c r="D7" s="1" t="s">
        <v>56</v>
      </c>
    </row>
    <row r="8">
      <c r="C8" s="1" t="s">
        <v>57</v>
      </c>
      <c r="D8" s="1" t="s">
        <v>58</v>
      </c>
    </row>
    <row r="9">
      <c r="C9" s="1" t="s">
        <v>59</v>
      </c>
      <c r="D9" s="1" t="s">
        <v>60</v>
      </c>
    </row>
    <row r="10">
      <c r="A10" s="1" t="s">
        <v>61</v>
      </c>
      <c r="B10" s="1" t="s">
        <v>62</v>
      </c>
    </row>
    <row r="11">
      <c r="A11" s="1" t="s">
        <v>63</v>
      </c>
      <c r="B11" s="1" t="s">
        <v>64</v>
      </c>
    </row>
    <row r="13">
      <c r="A13" s="2" t="s">
        <v>65</v>
      </c>
    </row>
    <row r="14">
      <c r="A14" s="1" t="s">
        <v>66</v>
      </c>
      <c r="B14" s="1">
        <v>0.7</v>
      </c>
    </row>
    <row r="15">
      <c r="A15" s="1" t="s">
        <v>67</v>
      </c>
      <c r="B15" s="1">
        <v>27.0</v>
      </c>
    </row>
    <row r="16">
      <c r="A16" s="1" t="s">
        <v>68</v>
      </c>
      <c r="B16" s="1">
        <v>15.0</v>
      </c>
    </row>
    <row r="17">
      <c r="A17" s="1" t="s">
        <v>69</v>
      </c>
      <c r="B17" s="3">
        <f>B15*B14</f>
        <v>18.9</v>
      </c>
    </row>
    <row r="18">
      <c r="A18" s="1" t="s">
        <v>70</v>
      </c>
      <c r="B18" s="3">
        <f>SQRT(B17*(1-B14))</f>
        <v>2.38117618</v>
      </c>
    </row>
    <row r="19">
      <c r="A19" s="1" t="s">
        <v>71</v>
      </c>
      <c r="B19" s="3">
        <f>(B16-B17-0.5)/B18</f>
        <v>-1.847826312</v>
      </c>
    </row>
    <row r="20">
      <c r="A20" s="1" t="s">
        <v>72</v>
      </c>
      <c r="B20" s="1" t="s">
        <v>73</v>
      </c>
    </row>
    <row r="22">
      <c r="B22" s="1" t="s">
        <v>74</v>
      </c>
    </row>
    <row r="23">
      <c r="A23" s="1" t="s">
        <v>72</v>
      </c>
      <c r="B23" s="1">
        <v>0.6064</v>
      </c>
    </row>
    <row r="25">
      <c r="A25" s="1" t="s">
        <v>75</v>
      </c>
      <c r="B25" s="1" t="s">
        <v>76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77</v>
      </c>
    </row>
    <row r="2">
      <c r="A2" s="1" t="s">
        <v>78</v>
      </c>
      <c r="B2" s="1" t="s">
        <v>79</v>
      </c>
      <c r="C2" s="1" t="s">
        <v>80</v>
      </c>
      <c r="E2" s="1" t="s">
        <v>81</v>
      </c>
    </row>
    <row r="3">
      <c r="A3" s="1" t="s">
        <v>82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80</v>
      </c>
    </row>
    <row r="5">
      <c r="F5" s="1" t="s">
        <v>87</v>
      </c>
      <c r="G5" s="1" t="s">
        <v>88</v>
      </c>
    </row>
    <row r="6">
      <c r="A6" s="1" t="s">
        <v>89</v>
      </c>
      <c r="B6" s="1" t="s">
        <v>90</v>
      </c>
      <c r="C6" s="1" t="s">
        <v>87</v>
      </c>
      <c r="D6" s="1" t="s">
        <v>91</v>
      </c>
      <c r="F6" s="1" t="s">
        <v>92</v>
      </c>
      <c r="G6" s="1" t="s">
        <v>83</v>
      </c>
      <c r="H6" s="1" t="s">
        <v>84</v>
      </c>
      <c r="I6" s="1" t="s">
        <v>85</v>
      </c>
      <c r="J6" s="1" t="s">
        <v>86</v>
      </c>
      <c r="K6" s="1" t="s">
        <v>80</v>
      </c>
      <c r="L6" s="1" t="s">
        <v>93</v>
      </c>
    </row>
    <row r="7">
      <c r="A7" s="1" t="s">
        <v>78</v>
      </c>
      <c r="B7" s="1" t="s">
        <v>83</v>
      </c>
      <c r="C7" s="1">
        <v>5.0</v>
      </c>
      <c r="D7" s="3">
        <f t="shared" ref="D7:D22" si="1">C7/$C$22</f>
        <v>0.15625</v>
      </c>
      <c r="F7" s="1" t="s">
        <v>78</v>
      </c>
      <c r="G7" s="1">
        <v>5.0</v>
      </c>
      <c r="H7" s="1">
        <v>2.0</v>
      </c>
      <c r="I7" s="1">
        <v>2.0</v>
      </c>
      <c r="J7" s="1">
        <v>4.0</v>
      </c>
      <c r="K7" s="1">
        <v>0.0</v>
      </c>
      <c r="L7" s="3">
        <f t="shared" ref="L7:L10" si="2">SUM(G7:K7)</f>
        <v>13</v>
      </c>
    </row>
    <row r="8">
      <c r="A8" s="1" t="s">
        <v>78</v>
      </c>
      <c r="B8" s="1" t="s">
        <v>84</v>
      </c>
      <c r="C8" s="1">
        <v>2.0</v>
      </c>
      <c r="D8" s="3">
        <f t="shared" si="1"/>
        <v>0.0625</v>
      </c>
      <c r="F8" s="1" t="s">
        <v>79</v>
      </c>
      <c r="G8" s="1">
        <v>1.0</v>
      </c>
      <c r="H8" s="1">
        <v>2.0</v>
      </c>
      <c r="I8" s="1">
        <v>5.0</v>
      </c>
      <c r="J8" s="1">
        <v>3.0</v>
      </c>
      <c r="K8" s="1">
        <v>1.0</v>
      </c>
      <c r="L8" s="3">
        <f t="shared" si="2"/>
        <v>12</v>
      </c>
    </row>
    <row r="9">
      <c r="A9" s="1" t="s">
        <v>78</v>
      </c>
      <c r="B9" s="1" t="s">
        <v>85</v>
      </c>
      <c r="C9" s="1">
        <v>2.0</v>
      </c>
      <c r="D9" s="3">
        <f t="shared" si="1"/>
        <v>0.0625</v>
      </c>
      <c r="F9" s="1" t="s">
        <v>80</v>
      </c>
      <c r="G9" s="1">
        <v>0.0</v>
      </c>
      <c r="H9" s="1">
        <v>1.0</v>
      </c>
      <c r="I9" s="1">
        <v>0.0</v>
      </c>
      <c r="J9" s="1">
        <v>6.0</v>
      </c>
      <c r="K9" s="1">
        <v>0.0</v>
      </c>
      <c r="L9" s="3">
        <f t="shared" si="2"/>
        <v>7</v>
      </c>
    </row>
    <row r="10">
      <c r="A10" s="1" t="s">
        <v>78</v>
      </c>
      <c r="B10" s="1" t="s">
        <v>86</v>
      </c>
      <c r="C10" s="1">
        <v>4.0</v>
      </c>
      <c r="D10" s="3">
        <f t="shared" si="1"/>
        <v>0.125</v>
      </c>
      <c r="F10" s="1" t="s">
        <v>93</v>
      </c>
      <c r="G10" s="3">
        <f t="shared" ref="G10:K10" si="3">SUM(G7:G9)</f>
        <v>6</v>
      </c>
      <c r="H10" s="3">
        <f t="shared" si="3"/>
        <v>5</v>
      </c>
      <c r="I10" s="3">
        <f t="shared" si="3"/>
        <v>7</v>
      </c>
      <c r="J10" s="3">
        <f t="shared" si="3"/>
        <v>13</v>
      </c>
      <c r="K10" s="3">
        <f t="shared" si="3"/>
        <v>1</v>
      </c>
      <c r="L10" s="3">
        <f t="shared" si="2"/>
        <v>32</v>
      </c>
    </row>
    <row r="11">
      <c r="A11" s="1" t="s">
        <v>78</v>
      </c>
      <c r="B11" s="1" t="s">
        <v>80</v>
      </c>
      <c r="C11" s="1">
        <v>0.0</v>
      </c>
      <c r="D11" s="3">
        <f t="shared" si="1"/>
        <v>0</v>
      </c>
    </row>
    <row r="12">
      <c r="A12" s="1" t="s">
        <v>79</v>
      </c>
      <c r="B12" s="1" t="s">
        <v>83</v>
      </c>
      <c r="C12" s="1">
        <v>1.0</v>
      </c>
      <c r="D12" s="3">
        <f t="shared" si="1"/>
        <v>0.03125</v>
      </c>
    </row>
    <row r="13">
      <c r="A13" s="1" t="s">
        <v>79</v>
      </c>
      <c r="B13" s="1" t="s">
        <v>84</v>
      </c>
      <c r="C13" s="1">
        <v>2.0</v>
      </c>
      <c r="D13" s="3">
        <f t="shared" si="1"/>
        <v>0.0625</v>
      </c>
      <c r="F13" s="1" t="s">
        <v>94</v>
      </c>
      <c r="G13" s="1" t="s">
        <v>88</v>
      </c>
    </row>
    <row r="14">
      <c r="A14" s="1" t="s">
        <v>79</v>
      </c>
      <c r="B14" s="1" t="s">
        <v>85</v>
      </c>
      <c r="C14" s="1">
        <v>5.0</v>
      </c>
      <c r="D14" s="3">
        <f t="shared" si="1"/>
        <v>0.15625</v>
      </c>
      <c r="F14" s="1" t="s">
        <v>92</v>
      </c>
      <c r="G14" s="1" t="s">
        <v>83</v>
      </c>
      <c r="H14" s="1" t="s">
        <v>84</v>
      </c>
      <c r="I14" s="1" t="s">
        <v>85</v>
      </c>
      <c r="J14" s="1" t="s">
        <v>86</v>
      </c>
      <c r="K14" s="1" t="s">
        <v>80</v>
      </c>
      <c r="L14" s="1" t="s">
        <v>93</v>
      </c>
    </row>
    <row r="15">
      <c r="A15" s="1" t="s">
        <v>79</v>
      </c>
      <c r="B15" s="1" t="s">
        <v>86</v>
      </c>
      <c r="C15" s="1">
        <v>3.0</v>
      </c>
      <c r="D15" s="3">
        <f t="shared" si="1"/>
        <v>0.09375</v>
      </c>
      <c r="F15" s="1" t="s">
        <v>78</v>
      </c>
      <c r="G15" s="3">
        <f>($L15*$G18)/$L$18</f>
        <v>2.4375</v>
      </c>
      <c r="H15" s="3">
        <f>(H18*L15)/L18</f>
        <v>2.03125</v>
      </c>
      <c r="I15" s="3">
        <f>(I18*L15)/L18</f>
        <v>2.84375</v>
      </c>
      <c r="J15" s="3">
        <f>(L15*J18)/L18</f>
        <v>5.28125</v>
      </c>
      <c r="K15" s="3">
        <f>(L15*K18)/L18</f>
        <v>0.40625</v>
      </c>
      <c r="L15" s="3">
        <v>13.0</v>
      </c>
    </row>
    <row r="16">
      <c r="A16" s="1" t="s">
        <v>79</v>
      </c>
      <c r="B16" s="1" t="s">
        <v>80</v>
      </c>
      <c r="C16" s="1">
        <v>1.0</v>
      </c>
      <c r="D16" s="3">
        <f t="shared" si="1"/>
        <v>0.03125</v>
      </c>
      <c r="F16" s="1" t="s">
        <v>79</v>
      </c>
      <c r="G16" s="3">
        <f>(G18*L16)/L18</f>
        <v>2.25</v>
      </c>
      <c r="H16" s="3">
        <f>(H18*L16)/L18</f>
        <v>1.875</v>
      </c>
      <c r="I16" s="3">
        <f>(I18*L16)/L18</f>
        <v>2.625</v>
      </c>
      <c r="J16" s="3">
        <f>(J18*L16)/L18</f>
        <v>4.875</v>
      </c>
      <c r="K16" s="3">
        <f>12/32</f>
        <v>0.375</v>
      </c>
      <c r="L16" s="3">
        <v>12.0</v>
      </c>
    </row>
    <row r="17">
      <c r="A17" s="1" t="s">
        <v>80</v>
      </c>
      <c r="B17" s="1" t="s">
        <v>83</v>
      </c>
      <c r="C17" s="1">
        <v>0.0</v>
      </c>
      <c r="D17" s="3">
        <f t="shared" si="1"/>
        <v>0</v>
      </c>
      <c r="F17" s="1" t="s">
        <v>80</v>
      </c>
      <c r="G17" s="3">
        <f>(G18*L17)/L18</f>
        <v>1.3125</v>
      </c>
      <c r="H17" s="3">
        <f>(H18*L17)/L18</f>
        <v>1.09375</v>
      </c>
      <c r="I17" s="3">
        <f>(I18*L17)/L18</f>
        <v>1.53125</v>
      </c>
      <c r="J17" s="3">
        <f>(J18*L17)/L18</f>
        <v>2.84375</v>
      </c>
      <c r="K17" s="3">
        <f>7/32</f>
        <v>0.21875</v>
      </c>
      <c r="L17" s="3">
        <v>7.0</v>
      </c>
    </row>
    <row r="18">
      <c r="A18" s="1" t="s">
        <v>80</v>
      </c>
      <c r="B18" s="1" t="s">
        <v>84</v>
      </c>
      <c r="C18" s="1">
        <v>1.0</v>
      </c>
      <c r="D18" s="3">
        <f t="shared" si="1"/>
        <v>0.03125</v>
      </c>
      <c r="F18" s="1" t="s">
        <v>93</v>
      </c>
      <c r="G18" s="3">
        <v>6.0</v>
      </c>
      <c r="H18" s="3">
        <v>5.0</v>
      </c>
      <c r="I18" s="3">
        <v>7.0</v>
      </c>
      <c r="J18" s="3">
        <v>13.0</v>
      </c>
      <c r="K18" s="3">
        <v>1.0</v>
      </c>
      <c r="L18" s="3">
        <v>32.0</v>
      </c>
    </row>
    <row r="19">
      <c r="A19" s="1" t="s">
        <v>80</v>
      </c>
      <c r="B19" s="1" t="s">
        <v>85</v>
      </c>
      <c r="C19" s="1">
        <v>0.0</v>
      </c>
      <c r="D19" s="3">
        <f t="shared" si="1"/>
        <v>0</v>
      </c>
    </row>
    <row r="20">
      <c r="A20" s="1" t="s">
        <v>80</v>
      </c>
      <c r="B20" s="1" t="s">
        <v>86</v>
      </c>
      <c r="C20" s="1">
        <v>6.0</v>
      </c>
      <c r="D20" s="3">
        <f t="shared" si="1"/>
        <v>0.1875</v>
      </c>
    </row>
    <row r="21">
      <c r="A21" s="1" t="s">
        <v>80</v>
      </c>
      <c r="B21" s="1" t="s">
        <v>80</v>
      </c>
      <c r="C21" s="1">
        <v>0.0</v>
      </c>
      <c r="D21" s="3">
        <f t="shared" si="1"/>
        <v>0</v>
      </c>
      <c r="F21" s="1" t="s">
        <v>95</v>
      </c>
      <c r="G21" s="1" t="s">
        <v>88</v>
      </c>
    </row>
    <row r="22">
      <c r="B22" s="2" t="s">
        <v>96</v>
      </c>
      <c r="C22" s="4">
        <f>SUM(C7:C21)</f>
        <v>32</v>
      </c>
      <c r="D22" s="4">
        <f t="shared" si="1"/>
        <v>1</v>
      </c>
      <c r="F22" s="1" t="s">
        <v>92</v>
      </c>
      <c r="G22" s="1" t="s">
        <v>83</v>
      </c>
      <c r="H22" s="1" t="s">
        <v>84</v>
      </c>
      <c r="I22" s="1" t="s">
        <v>85</v>
      </c>
      <c r="J22" s="1" t="s">
        <v>86</v>
      </c>
      <c r="K22" s="1" t="s">
        <v>80</v>
      </c>
    </row>
    <row r="23">
      <c r="F23" s="1" t="s">
        <v>78</v>
      </c>
      <c r="G23" s="3">
        <f t="shared" ref="G23:K23" si="4">((G7-G15)^2)/G15</f>
        <v>2.693910256</v>
      </c>
      <c r="H23" s="3">
        <f t="shared" si="4"/>
        <v>0.0004807692308</v>
      </c>
      <c r="I23" s="3">
        <f t="shared" si="4"/>
        <v>0.2503434066</v>
      </c>
      <c r="J23" s="3">
        <f t="shared" si="4"/>
        <v>0.3108357988</v>
      </c>
      <c r="K23" s="3">
        <f t="shared" si="4"/>
        <v>0.40625</v>
      </c>
    </row>
    <row r="24">
      <c r="F24" s="1" t="s">
        <v>79</v>
      </c>
      <c r="G24" s="3">
        <f t="shared" ref="G24:K24" si="5">((G8-G16)^2)/G16</f>
        <v>0.6944444444</v>
      </c>
      <c r="H24" s="3">
        <f t="shared" si="5"/>
        <v>0.008333333333</v>
      </c>
      <c r="I24" s="3">
        <f t="shared" si="5"/>
        <v>2.148809524</v>
      </c>
      <c r="J24" s="3">
        <f t="shared" si="5"/>
        <v>0.7211538462</v>
      </c>
      <c r="K24" s="3">
        <f t="shared" si="5"/>
        <v>1.041666667</v>
      </c>
    </row>
    <row r="25">
      <c r="F25" s="1" t="s">
        <v>80</v>
      </c>
      <c r="G25" s="3">
        <f t="shared" ref="G25:K25" si="6">((G9-G17)^2)/G17</f>
        <v>1.3125</v>
      </c>
      <c r="H25" s="3">
        <f t="shared" si="6"/>
        <v>0.008035714286</v>
      </c>
      <c r="I25" s="3">
        <f t="shared" si="6"/>
        <v>1.53125</v>
      </c>
      <c r="J25" s="3">
        <f t="shared" si="6"/>
        <v>3.503090659</v>
      </c>
      <c r="K25" s="3">
        <f t="shared" si="6"/>
        <v>0.21875</v>
      </c>
    </row>
    <row r="27">
      <c r="F27" s="1" t="s">
        <v>97</v>
      </c>
      <c r="G27" s="3">
        <f>SUM(G23:K25)</f>
        <v>14.84985442</v>
      </c>
    </row>
    <row r="28">
      <c r="F28" s="1" t="s">
        <v>98</v>
      </c>
      <c r="G28" s="1" t="s">
        <v>99</v>
      </c>
    </row>
    <row r="29">
      <c r="F29" s="1" t="s">
        <v>100</v>
      </c>
      <c r="G29" s="1">
        <v>8.0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63"/>
  </cols>
  <sheetData>
    <row r="1">
      <c r="B1" s="1" t="s">
        <v>101</v>
      </c>
      <c r="C1" s="1" t="s">
        <v>102</v>
      </c>
      <c r="D1" s="1" t="s">
        <v>103</v>
      </c>
    </row>
    <row r="2">
      <c r="A2" s="1" t="s">
        <v>104</v>
      </c>
      <c r="B2" s="1">
        <v>2.0</v>
      </c>
      <c r="C2" s="1">
        <v>161.3</v>
      </c>
      <c r="D2" s="1">
        <f>161.3-162</f>
        <v>-0.7</v>
      </c>
    </row>
    <row r="3">
      <c r="A3" s="1" t="s">
        <v>105</v>
      </c>
      <c r="B3" s="1">
        <v>3.0</v>
      </c>
      <c r="C3" s="1">
        <v>161.6</v>
      </c>
      <c r="D3" s="3">
        <f>C3-C9</f>
        <v>-0.4</v>
      </c>
    </row>
    <row r="4">
      <c r="A4" s="1" t="s">
        <v>106</v>
      </c>
      <c r="B4" s="1">
        <v>3.0</v>
      </c>
      <c r="C4" s="1">
        <v>170.0</v>
      </c>
    </row>
    <row r="5">
      <c r="A5" s="1" t="s">
        <v>107</v>
      </c>
    </row>
    <row r="7">
      <c r="A7" s="1" t="s">
        <v>108</v>
      </c>
      <c r="B7" s="1"/>
      <c r="C7" s="1" t="s">
        <v>109</v>
      </c>
    </row>
    <row r="9">
      <c r="A9" s="1" t="s">
        <v>110</v>
      </c>
      <c r="B9" s="1"/>
      <c r="C9" s="1">
        <v>162.0</v>
      </c>
    </row>
    <row r="11">
      <c r="B11" s="1"/>
      <c r="C11" s="1" t="s">
        <v>111</v>
      </c>
    </row>
    <row r="13">
      <c r="A13" s="1" t="s">
        <v>112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113</v>
      </c>
      <c r="B1" s="1" t="s">
        <v>89</v>
      </c>
      <c r="C1" s="1" t="s">
        <v>90</v>
      </c>
      <c r="D1" s="1" t="s">
        <v>114</v>
      </c>
    </row>
    <row r="2">
      <c r="A2" s="1">
        <v>1.0</v>
      </c>
      <c r="B2" s="1">
        <v>6.0</v>
      </c>
      <c r="C2" s="1">
        <v>6.6</v>
      </c>
      <c r="D2" s="3">
        <f t="shared" ref="D2:D7" si="1">C2-B2</f>
        <v>0.6</v>
      </c>
      <c r="F2" s="1" t="s">
        <v>115</v>
      </c>
      <c r="G2" s="1" t="s">
        <v>116</v>
      </c>
      <c r="H2" s="1" t="s">
        <v>66</v>
      </c>
    </row>
    <row r="3">
      <c r="A3" s="1">
        <v>2.0</v>
      </c>
      <c r="B3" s="1">
        <v>5.0</v>
      </c>
      <c r="C3" s="1">
        <v>5.2</v>
      </c>
      <c r="D3" s="3">
        <f t="shared" si="1"/>
        <v>0.2</v>
      </c>
      <c r="F3" s="1" t="s">
        <v>117</v>
      </c>
      <c r="G3" s="1" t="s">
        <v>118</v>
      </c>
      <c r="H3" s="1">
        <v>0.95</v>
      </c>
    </row>
    <row r="4">
      <c r="A4" s="1">
        <v>3.0</v>
      </c>
      <c r="B4" s="1">
        <v>3.0</v>
      </c>
      <c r="C4" s="1">
        <v>4.0</v>
      </c>
      <c r="D4" s="3">
        <f t="shared" si="1"/>
        <v>1</v>
      </c>
      <c r="F4" s="1" t="s">
        <v>117</v>
      </c>
      <c r="G4" s="1" t="s">
        <v>119</v>
      </c>
      <c r="H4" s="1">
        <v>0.975</v>
      </c>
    </row>
    <row r="5">
      <c r="A5" s="1">
        <v>4.0</v>
      </c>
      <c r="B5" s="1">
        <v>2.0</v>
      </c>
      <c r="C5" s="1">
        <v>1.8</v>
      </c>
      <c r="D5" s="3">
        <f t="shared" si="1"/>
        <v>-0.2</v>
      </c>
    </row>
    <row r="6">
      <c r="A6" s="1">
        <v>5.0</v>
      </c>
      <c r="B6" s="1">
        <v>3.0</v>
      </c>
      <c r="C6" s="1">
        <v>3.6</v>
      </c>
      <c r="D6" s="3">
        <f t="shared" si="1"/>
        <v>0.6</v>
      </c>
    </row>
    <row r="7">
      <c r="A7" s="1">
        <v>6.0</v>
      </c>
      <c r="B7" s="1">
        <v>1.0</v>
      </c>
      <c r="C7" s="1">
        <v>1.1</v>
      </c>
      <c r="D7" s="3">
        <f t="shared" si="1"/>
        <v>0.1</v>
      </c>
    </row>
    <row r="8">
      <c r="C8" s="1" t="s">
        <v>120</v>
      </c>
      <c r="D8" s="3">
        <f>AVERAGE(D2:D7)</f>
        <v>0.3833333333</v>
      </c>
    </row>
    <row r="9">
      <c r="C9" s="1" t="s">
        <v>121</v>
      </c>
      <c r="D9" s="3">
        <f>STDEV(D2:D7)</f>
        <v>0.4308905507</v>
      </c>
    </row>
    <row r="10">
      <c r="C10" s="1" t="s">
        <v>122</v>
      </c>
      <c r="D10" s="3">
        <f>SQRT(6)</f>
        <v>2.449489743</v>
      </c>
    </row>
    <row r="11">
      <c r="C11" s="1" t="s">
        <v>123</v>
      </c>
      <c r="D11" s="3">
        <f>D9/D10</f>
        <v>0.1759103307</v>
      </c>
    </row>
    <row r="12">
      <c r="C12" s="2" t="s">
        <v>124</v>
      </c>
      <c r="D12" s="3">
        <f>D8/D11</f>
        <v>2.179140542</v>
      </c>
    </row>
    <row r="13">
      <c r="C13" s="2" t="s">
        <v>125</v>
      </c>
      <c r="D13" s="1">
        <v>5.0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7.88"/>
    <col customWidth="1" min="5" max="5" width="24.63"/>
  </cols>
  <sheetData>
    <row r="1">
      <c r="B1" s="1" t="s">
        <v>126</v>
      </c>
      <c r="C1" s="1" t="s">
        <v>127</v>
      </c>
    </row>
    <row r="2">
      <c r="A2" s="1" t="s">
        <v>128</v>
      </c>
      <c r="B2" s="1">
        <v>5.5</v>
      </c>
      <c r="C2" s="1">
        <v>6.1</v>
      </c>
      <c r="E2" s="2" t="s">
        <v>115</v>
      </c>
      <c r="F2" s="1" t="s">
        <v>129</v>
      </c>
    </row>
    <row r="3">
      <c r="A3" s="1" t="s">
        <v>67</v>
      </c>
      <c r="B3" s="1">
        <v>7.0</v>
      </c>
      <c r="C3" s="1">
        <v>12.0</v>
      </c>
      <c r="E3" s="1" t="s">
        <v>130</v>
      </c>
      <c r="F3" s="1" t="s">
        <v>131</v>
      </c>
    </row>
    <row r="4">
      <c r="A4" s="1" t="s">
        <v>132</v>
      </c>
      <c r="B4" s="1">
        <v>1.0</v>
      </c>
      <c r="C4" s="1">
        <v>1.2</v>
      </c>
      <c r="E4" s="1" t="s">
        <v>133</v>
      </c>
      <c r="F4" s="1" t="s">
        <v>134</v>
      </c>
    </row>
    <row r="5">
      <c r="E5" s="1" t="s">
        <v>135</v>
      </c>
      <c r="F5" s="1" t="s">
        <v>136</v>
      </c>
    </row>
    <row r="6">
      <c r="A6" s="2" t="s">
        <v>137</v>
      </c>
      <c r="B6" s="3">
        <f>C2-B2</f>
        <v>0.6</v>
      </c>
    </row>
    <row r="7">
      <c r="A7" s="2" t="s">
        <v>138</v>
      </c>
    </row>
    <row r="8">
      <c r="A8" s="1" t="s">
        <v>139</v>
      </c>
      <c r="B8" s="1">
        <v>11.0</v>
      </c>
      <c r="C8" s="3">
        <f>B8*1.2</f>
        <v>13.2</v>
      </c>
    </row>
    <row r="9">
      <c r="A9" s="1" t="s">
        <v>140</v>
      </c>
      <c r="B9" s="1">
        <v>6.0</v>
      </c>
      <c r="C9" s="1">
        <v>6.0</v>
      </c>
    </row>
    <row r="10">
      <c r="A10" s="1" t="s">
        <v>141</v>
      </c>
      <c r="B10" s="3">
        <f>C8+C9</f>
        <v>19.2</v>
      </c>
    </row>
    <row r="11">
      <c r="A11" s="1" t="s">
        <v>142</v>
      </c>
      <c r="B11" s="3">
        <f>(7+12)-2</f>
        <v>17</v>
      </c>
    </row>
    <row r="12">
      <c r="A12" s="1" t="s">
        <v>138</v>
      </c>
      <c r="B12" s="3">
        <f>B10/B11</f>
        <v>1.129411765</v>
      </c>
    </row>
    <row r="13">
      <c r="A13" s="1" t="s">
        <v>143</v>
      </c>
      <c r="B13" s="3">
        <f>(1/12) + (1/7)</f>
        <v>0.2261904762</v>
      </c>
    </row>
    <row r="14">
      <c r="A14" s="2" t="s">
        <v>144</v>
      </c>
      <c r="B14" s="3">
        <f>SQRT(B12*B13)</f>
        <v>0.505432671</v>
      </c>
    </row>
    <row r="15">
      <c r="A15" s="2" t="s">
        <v>124</v>
      </c>
      <c r="B15" s="3">
        <f>B6/B14</f>
        <v>1.187101734</v>
      </c>
    </row>
    <row r="16">
      <c r="A16" s="2" t="s">
        <v>100</v>
      </c>
      <c r="B16" s="1">
        <v>17.0</v>
      </c>
    </row>
  </sheetData>
  <drawing r:id="rId1"/>
</worksheet>
</file>